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8920" windowHeight="15840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3" i="20" l="1"/>
  <c r="B3" i="19"/>
  <c r="B3" i="18" l="1"/>
  <c r="B3" i="22"/>
  <c r="D3" i="20"/>
  <c r="D3" i="21"/>
  <c r="C3" i="19"/>
  <c r="D3" i="19" s="1"/>
  <c r="C3" i="23" s="1"/>
  <c r="D3" i="22"/>
  <c r="C3" i="20"/>
  <c r="C3" i="22"/>
  <c r="B3" i="21"/>
  <c r="C3" i="21"/>
  <c r="C3" i="18"/>
  <c r="D3" i="18"/>
  <c r="A3" i="22"/>
  <c r="A3" i="20"/>
  <c r="A3" i="19"/>
  <c r="A3" i="18"/>
  <c r="A3" i="23" s="1"/>
  <c r="A3" i="21"/>
  <c r="E3" i="20" l="1"/>
  <c r="D3" i="23" s="1"/>
  <c r="E3" i="22"/>
  <c r="F3" i="23" s="1"/>
  <c r="E3" i="18"/>
  <c r="B3" i="23" s="1"/>
  <c r="E3" i="21"/>
  <c r="E3" i="23" s="1"/>
  <c r="G3" i="23" l="1"/>
</calcChain>
</file>

<file path=xl/sharedStrings.xml><?xml version="1.0" encoding="utf-8"?>
<sst xmlns="http://schemas.openxmlformats.org/spreadsheetml/2006/main" count="122" uniqueCount="63">
  <si>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</si>
  <si>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</si>
  <si>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</si>
  <si>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</si>
  <si>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</si>
  <si>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</si>
  <si>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</si>
  <si>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</si>
  <si>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</si>
  <si>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</si>
  <si>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</si>
  <si>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</si>
  <si>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</si>
  <si>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</si>
  <si>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</si>
  <si>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</si>
  <si>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</si>
  <si>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</si>
  <si>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</si>
  <si>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</si>
  <si>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</si>
  <si>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</si>
  <si>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</si>
  <si>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</si>
  <si>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</si>
  <si>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</si>
  <si>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</si>
  <si>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</si>
  <si>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</si>
  <si>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</si>
  <si>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</si>
  <si>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</si>
  <si>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</si>
  <si>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</si>
  <si>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</si>
  <si>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</si>
  <si>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</si>
  <si>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</si>
  <si>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</si>
  <si>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</si>
  <si>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</si>
  <si>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</si>
  <si>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</si>
  <si>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</si>
  <si>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</si>
  <si>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Агинский детский сад №3 «Родничок»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</si>
  <si>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</si>
  <si>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</si>
  <si>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</si>
  <si>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</si>
  <si>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</si>
  <si>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</si>
  <si>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3</t>
  </si>
  <si>
    <t>32</t>
  </si>
  <si>
    <t>35</t>
  </si>
  <si>
    <t>28</t>
  </si>
  <si>
    <t>29</t>
  </si>
  <si>
    <t>33</t>
  </si>
  <si>
    <t>60</t>
  </si>
  <si>
    <t>1</t>
  </si>
  <si>
    <t>34</t>
  </si>
  <si>
    <t>30</t>
  </si>
  <si>
    <t xml:space="preserve"> Результаты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</si>
</sst>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590"/>
  <sheetViews>
    <sheetView tabSelected="1" topLeftCell="AM1" workbookViewId="0">
      <selection activeCell="AS30" sqref="AS30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1" t="s">
        <v>21</v>
      </c>
      <c r="B1" s="7" t="s">
        <v>22</v>
      </c>
      <c r="C1" s="7" t="s">
        <v>23</v>
      </c>
      <c r="D1" s="7" t="s">
        <v>24</v>
      </c>
      <c r="E1" s="6" t="s">
        <v>0</v>
      </c>
      <c r="F1" s="36" t="s">
        <v>1</v>
      </c>
      <c r="G1" s="35"/>
      <c r="H1" s="8" t="s">
        <v>3</v>
      </c>
      <c r="I1" s="36" t="s">
        <v>1</v>
      </c>
      <c r="J1" s="35"/>
      <c r="K1" s="34" t="s">
        <v>2</v>
      </c>
      <c r="L1" s="35"/>
      <c r="M1" s="37" t="s">
        <v>1</v>
      </c>
      <c r="N1" s="35"/>
      <c r="O1" s="6" t="s">
        <v>5</v>
      </c>
      <c r="P1" s="36" t="s">
        <v>1</v>
      </c>
      <c r="Q1" s="35"/>
      <c r="R1" s="6" t="s">
        <v>7</v>
      </c>
      <c r="S1" s="36" t="s">
        <v>1</v>
      </c>
      <c r="T1" s="35"/>
      <c r="U1" s="36" t="s">
        <v>4</v>
      </c>
      <c r="V1" s="35"/>
      <c r="W1" s="37" t="s">
        <v>1</v>
      </c>
      <c r="X1" s="35"/>
      <c r="Y1" s="6" t="s">
        <v>9</v>
      </c>
      <c r="Z1" s="36" t="s">
        <v>1</v>
      </c>
      <c r="AA1" s="35"/>
      <c r="AB1" s="36" t="s">
        <v>6</v>
      </c>
      <c r="AC1" s="35"/>
      <c r="AD1" s="37" t="s">
        <v>1</v>
      </c>
      <c r="AE1" s="35"/>
      <c r="AF1" s="34" t="s">
        <v>8</v>
      </c>
      <c r="AG1" s="35"/>
      <c r="AH1" s="37" t="s">
        <v>1</v>
      </c>
      <c r="AI1" s="35"/>
      <c r="AJ1" s="6" t="s">
        <v>10</v>
      </c>
      <c r="AK1" s="36" t="s">
        <v>1</v>
      </c>
      <c r="AL1" s="35"/>
      <c r="AM1" s="6" t="s">
        <v>11</v>
      </c>
      <c r="AN1" s="37" t="s">
        <v>1</v>
      </c>
      <c r="AO1" s="35"/>
      <c r="AP1" s="8" t="s">
        <v>12</v>
      </c>
      <c r="AQ1" s="37" t="s">
        <v>1</v>
      </c>
      <c r="AR1" s="35"/>
      <c r="AS1" s="6" t="s">
        <v>13</v>
      </c>
      <c r="AT1" s="37" t="s">
        <v>1</v>
      </c>
      <c r="AU1" s="35"/>
      <c r="AV1" s="6" t="s">
        <v>14</v>
      </c>
      <c r="AW1" s="37" t="s">
        <v>1</v>
      </c>
      <c r="AX1" s="35"/>
      <c r="AY1" s="6" t="s">
        <v>15</v>
      </c>
      <c r="AZ1" s="37" t="s">
        <v>1</v>
      </c>
      <c r="BA1" s="35"/>
      <c r="BB1" s="6" t="s">
        <v>16</v>
      </c>
      <c r="BC1" s="37" t="s">
        <v>1</v>
      </c>
      <c r="BD1" s="35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6" t="s">
        <v>45</v>
      </c>
      <c r="B2" s="26">
        <v>86</v>
      </c>
      <c r="C2" s="26" t="s">
        <v>54</v>
      </c>
      <c r="D2" s="10">
        <v>0.40697674418604651</v>
      </c>
      <c r="E2" s="6" t="s">
        <v>45</v>
      </c>
      <c r="F2" s="26">
        <v>15</v>
      </c>
      <c r="G2" s="7">
        <v>15</v>
      </c>
      <c r="H2" s="6" t="s">
        <v>45</v>
      </c>
      <c r="I2" s="26">
        <v>39</v>
      </c>
      <c r="J2" s="7">
        <v>39</v>
      </c>
      <c r="K2" s="6" t="s">
        <v>45</v>
      </c>
      <c r="L2" s="6" t="s">
        <v>46</v>
      </c>
      <c r="M2" s="7" t="s">
        <v>47</v>
      </c>
      <c r="N2" s="7" t="s">
        <v>48</v>
      </c>
      <c r="O2" s="6" t="s">
        <v>45</v>
      </c>
      <c r="P2" s="7" t="s">
        <v>53</v>
      </c>
      <c r="Q2" s="7" t="s">
        <v>53</v>
      </c>
      <c r="R2" s="6" t="s">
        <v>45</v>
      </c>
      <c r="S2" s="7" t="s">
        <v>55</v>
      </c>
      <c r="T2" s="7" t="s">
        <v>56</v>
      </c>
      <c r="U2" s="6" t="s">
        <v>45</v>
      </c>
      <c r="V2" s="6" t="s">
        <v>49</v>
      </c>
      <c r="W2" s="7"/>
      <c r="X2" s="7" t="s">
        <v>48</v>
      </c>
      <c r="Y2" s="6" t="s">
        <v>45</v>
      </c>
      <c r="Z2" s="7" t="s">
        <v>57</v>
      </c>
      <c r="AA2" s="7" t="s">
        <v>54</v>
      </c>
      <c r="AB2" s="6" t="s">
        <v>45</v>
      </c>
      <c r="AC2" s="6" t="s">
        <v>50</v>
      </c>
      <c r="AD2" s="7">
        <v>3</v>
      </c>
      <c r="AE2" s="7" t="s">
        <v>58</v>
      </c>
      <c r="AF2" s="6" t="s">
        <v>45</v>
      </c>
      <c r="AG2" s="6" t="s">
        <v>51</v>
      </c>
      <c r="AH2" s="7" t="s">
        <v>47</v>
      </c>
      <c r="AI2" s="7" t="s">
        <v>48</v>
      </c>
      <c r="AJ2" s="6" t="s">
        <v>45</v>
      </c>
      <c r="AK2" s="7" t="s">
        <v>59</v>
      </c>
      <c r="AL2" s="7" t="s">
        <v>52</v>
      </c>
      <c r="AM2" s="6" t="s">
        <v>45</v>
      </c>
      <c r="AN2" s="7" t="s">
        <v>57</v>
      </c>
      <c r="AO2" s="7" t="s">
        <v>54</v>
      </c>
      <c r="AP2" s="6" t="s">
        <v>45</v>
      </c>
      <c r="AQ2" s="7" t="s">
        <v>60</v>
      </c>
      <c r="AR2" s="7" t="s">
        <v>54</v>
      </c>
      <c r="AS2" s="6" t="s">
        <v>45</v>
      </c>
      <c r="AT2" s="7" t="s">
        <v>61</v>
      </c>
      <c r="AU2" s="7" t="s">
        <v>61</v>
      </c>
      <c r="AV2" s="6" t="s">
        <v>45</v>
      </c>
      <c r="AW2" s="7" t="s">
        <v>60</v>
      </c>
      <c r="AX2" s="7" t="s">
        <v>54</v>
      </c>
      <c r="AY2" s="6" t="s">
        <v>45</v>
      </c>
      <c r="AZ2" s="7" t="s">
        <v>57</v>
      </c>
      <c r="BA2" s="7" t="s">
        <v>54</v>
      </c>
      <c r="BB2" s="6" t="s">
        <v>45</v>
      </c>
      <c r="BC2" s="7" t="s">
        <v>57</v>
      </c>
      <c r="BD2" s="7" t="s">
        <v>54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4" sqref="A4:E19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9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5" t="s">
        <v>28</v>
      </c>
      <c r="B2" s="17">
        <v>30</v>
      </c>
      <c r="C2" s="17">
        <v>30</v>
      </c>
      <c r="D2" s="17">
        <v>40</v>
      </c>
      <c r="E2" s="18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Агинский детский сад №3 «Родничок»</v>
      </c>
      <c r="B3" s="19">
        <f>IFERROR(((('Данные для ввода на bus.gov.ru'!F2/'Данные для ввода на bus.gov.ru'!G2)+('Данные для ввода на bus.gov.ru'!I2/'Данные для ввода на bus.gov.ru'!J2))/2*100)*0.3,"")</f>
        <v>30</v>
      </c>
      <c r="C3" s="17">
        <f>'Данные для ввода на bus.gov.ru'!N2*0.3</f>
        <v>30</v>
      </c>
      <c r="D3" s="19">
        <f>((('Данные для ввода на bus.gov.ru'!P2+'Данные для ввода на bus.gov.ru'!S2)/('Данные для ввода на bus.gov.ru'!Q2+'Данные для ввода на bus.gov.ru'!T2))*100)*0.4</f>
        <v>39.344262295081968</v>
      </c>
      <c r="E3" s="20">
        <f t="shared" ref="E3" si="0">B3+C3+D3</f>
        <v>99.344262295081961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2"/>
  <sheetViews>
    <sheetView workbookViewId="0">
      <selection activeCell="A4" sqref="A4:D19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9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1">
        <v>50</v>
      </c>
      <c r="C2" s="21">
        <v>50</v>
      </c>
      <c r="D2" s="21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Агинский детский сад №3 «Родничок»</v>
      </c>
      <c r="B3" s="7">
        <f>'Данные для ввода на bus.gov.ru'!X2*0.5</f>
        <v>50</v>
      </c>
      <c r="C3" s="13">
        <f>(('Данные для ввода на bus.gov.ru'!Z2/'Данные для ввода на bus.gov.ru'!AA2)*100)*0.5</f>
        <v>47.142857142857139</v>
      </c>
      <c r="D3" s="13">
        <f t="shared" ref="D3" si="0">B3+C3</f>
        <v>97.142857142857139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4" sqref="A4:E19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2">
        <v>30</v>
      </c>
      <c r="C2" s="22">
        <v>40</v>
      </c>
      <c r="D2" s="22">
        <v>30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Агинский детский сад №3 «Родничок»</v>
      </c>
      <c r="B3" s="12">
        <f>'Данные для ввода на bus.gov.ru'!AE2*0.3</f>
        <v>18</v>
      </c>
      <c r="C3" s="12">
        <f>'Данные для ввода на bus.gov.ru'!AI2*0.4</f>
        <v>40</v>
      </c>
      <c r="D3" s="14">
        <f>IFERROR((('Данные для ввода на bus.gov.ru'!AK2/'Данные для ввода на bus.gov.ru'!AL2)*100)*0.3,0)</f>
        <v>9.9999999999999982</v>
      </c>
      <c r="E3" s="14">
        <f t="shared" ref="E3" si="0">B3+C3+D3</f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4" sqref="A4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">
      <c r="A2" s="24" t="s">
        <v>28</v>
      </c>
      <c r="B2" s="22">
        <v>40</v>
      </c>
      <c r="C2" s="22">
        <v>40</v>
      </c>
      <c r="D2" s="22">
        <v>20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">
      <c r="A3" s="6" t="str">
        <f>'Данные для ввода на bus.gov.ru'!A2</f>
        <v>Агинский детский сад №3 «Родничок»</v>
      </c>
      <c r="B3" s="14">
        <f>(('Данные для ввода на bus.gov.ru'!AN2/'Данные для ввода на bus.gov.ru'!AO2)*100)*0.4</f>
        <v>37.714285714285715</v>
      </c>
      <c r="C3" s="13">
        <f>(('Данные для ввода на bus.gov.ru'!AQ2/'Данные для ввода на bus.gov.ru'!AR2)*100)*0.4</f>
        <v>38.857142857142861</v>
      </c>
      <c r="D3" s="14">
        <f>(('Данные для ввода на bus.gov.ru'!AT2/'Данные для ввода на bus.gov.ru'!AU2)*100)*0.2</f>
        <v>20</v>
      </c>
      <c r="E3" s="14">
        <f t="shared" ref="E3" si="0">B3+C3+D3</f>
        <v>96.571428571428584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4" sqref="A4:E19"/>
    </sheetView>
  </sheetViews>
  <sheetFormatPr defaultColWidth="14.42578125" defaultRowHeight="15" customHeight="1" x14ac:dyDescent="0.2"/>
  <cols>
    <col min="1" max="1" width="78.7109375" style="23" customWidth="1"/>
    <col min="2" max="16384" width="14.42578125" style="4"/>
  </cols>
  <sheetData>
    <row r="1" spans="1:26" ht="113.25" customHeight="1" x14ac:dyDescent="0.2">
      <c r="A1" s="9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2">
        <v>30</v>
      </c>
      <c r="C2" s="22">
        <v>20</v>
      </c>
      <c r="D2" s="22">
        <v>50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Агинский детский сад №3 «Родничок»</v>
      </c>
      <c r="B3" s="14">
        <f>(('Данные для ввода на bus.gov.ru'!AW2/'Данные для ввода на bus.gov.ru'!AX2)*100)*0.3</f>
        <v>29.142857142857139</v>
      </c>
      <c r="C3" s="14">
        <f>(('Данные для ввода на bus.gov.ru'!AZ2/'Данные для ввода на bus.gov.ru'!BA2)*100)*0.2</f>
        <v>18.857142857142858</v>
      </c>
      <c r="D3" s="14">
        <f>(('Данные для ввода на bus.gov.ru'!BC2/'Данные для ввода на bus.gov.ru'!BD2)*100)*0.5</f>
        <v>47.142857142857139</v>
      </c>
      <c r="E3" s="14">
        <f t="shared" ref="E3" si="0">B3+C3+D3</f>
        <v>95.142857142857139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4"/>
  <sheetViews>
    <sheetView workbookViewId="0">
      <selection activeCell="A34" sqref="A34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30" t="s">
        <v>38</v>
      </c>
      <c r="B1" s="31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28" t="s">
        <v>44</v>
      </c>
      <c r="H1" s="33" t="s">
        <v>62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">
      <c r="A2" s="27" t="s">
        <v>28</v>
      </c>
      <c r="B2" s="13">
        <f>'Критерий 1'!E2</f>
        <v>100</v>
      </c>
      <c r="C2" s="13">
        <f>'Критерий 2'!D2</f>
        <v>100</v>
      </c>
      <c r="D2" s="13">
        <f>'Критерий 3'!E2</f>
        <v>100</v>
      </c>
      <c r="E2" s="13">
        <f>'Критерий 4'!E2</f>
        <v>100</v>
      </c>
      <c r="F2" s="13">
        <f>'Критерий 5'!E2</f>
        <v>100</v>
      </c>
      <c r="G2" s="13">
        <f>AVERAGE(B2:F2)</f>
        <v>100</v>
      </c>
      <c r="H2" s="28"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">
      <c r="A3" s="6" t="str">
        <f>'Критерий 1'!A3</f>
        <v>Агинский детский сад №3 «Родничок»</v>
      </c>
      <c r="B3" s="13">
        <f>'Критерий 1'!E3</f>
        <v>99.344262295081961</v>
      </c>
      <c r="C3" s="13">
        <f>'Критерий 2'!D3</f>
        <v>97.142857142857139</v>
      </c>
      <c r="D3" s="13">
        <f>'Критерий 3'!E3</f>
        <v>68</v>
      </c>
      <c r="E3" s="13">
        <f>'Критерий 4'!E3</f>
        <v>96.571428571428584</v>
      </c>
      <c r="F3" s="13">
        <f>'Критерий 5'!E3</f>
        <v>95.142857142857139</v>
      </c>
      <c r="G3" s="13">
        <f t="shared" ref="G3" si="0">AVERAGE(B3:F3)</f>
        <v>91.240281030444947</v>
      </c>
      <c r="H3" s="29">
        <v>93.04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"/>
      <c r="B4" s="5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5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5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5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5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5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5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5"/>
      <c r="C11" s="3"/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5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5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5"/>
      <c r="C14" s="3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5"/>
      <c r="C15" s="3"/>
      <c r="D15" s="3"/>
      <c r="E15" s="3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5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5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5"/>
      <c r="C18" s="3"/>
      <c r="D18" s="3"/>
      <c r="E18" s="3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5"/>
      <c r="C19" s="3"/>
      <c r="D19" s="3"/>
      <c r="E19" s="3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5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5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5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5"/>
      <c r="C23" s="3"/>
      <c r="D23" s="3"/>
      <c r="E23" s="3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5"/>
      <c r="C24" s="3"/>
      <c r="D24" s="3"/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5"/>
      <c r="C25" s="3"/>
      <c r="D25" s="3"/>
      <c r="E25" s="3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5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5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5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5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5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5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5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5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5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5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5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5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5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5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5"/>
      <c r="C40" s="3"/>
      <c r="D40" s="3"/>
      <c r="E40" s="3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5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5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5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5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5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5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5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5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5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5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5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5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5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5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5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5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5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5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5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5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5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5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5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5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5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5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5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5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5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5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5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5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5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5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5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5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5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5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5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5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5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5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5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5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5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5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5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5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5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5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5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5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5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5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5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5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5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5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5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5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5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5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5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5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5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5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5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5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5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5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5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5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5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5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5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5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5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5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5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5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5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5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5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5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5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5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5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5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5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5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5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5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5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5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5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5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5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5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5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5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5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5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5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5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5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5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5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5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5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5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5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5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5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5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5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5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5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5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5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5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5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5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5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5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5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5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5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5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5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5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5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5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5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5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5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5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5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5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5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5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5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5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5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5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5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5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5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5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5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5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5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5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5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5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5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5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5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5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5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5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5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5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5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5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5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5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5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5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5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5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5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5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5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5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5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5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5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5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5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5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5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5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5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5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5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5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5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5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5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5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5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5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5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5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5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5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5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5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5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5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5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5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5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5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5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5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5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5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5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5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5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5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5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5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5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5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5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5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5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5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5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5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5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5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5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5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5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5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5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5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5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5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5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5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5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5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5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5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5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5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5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5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5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5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5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5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5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5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5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5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5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5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5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5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5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5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5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5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5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5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5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5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5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5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5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5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5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5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5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5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5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5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5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5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5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5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5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5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5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5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5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5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5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5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5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5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5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5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5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5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5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5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5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5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5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5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5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5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5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5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5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5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5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5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5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5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5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5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5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5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5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5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5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5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5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5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5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5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5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5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5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5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5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5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5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5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5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5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5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5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5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5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5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5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5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5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5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5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5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5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5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5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5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5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5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5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5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5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5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5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5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5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5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5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5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5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5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5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5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5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5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5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5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5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</sheetData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3234</cp:lastModifiedBy>
  <cp:lastPrinted>2023-05-15T04:48:56Z</cp:lastPrinted>
  <dcterms:created xsi:type="dcterms:W3CDTF">2020-05-15T11:20:41Z</dcterms:created>
  <dcterms:modified xsi:type="dcterms:W3CDTF">2023-06-22T03:02:21Z</dcterms:modified>
</cp:coreProperties>
</file>